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Nextcloud\Старый Большевик\Зингер Н.В\00 Доки\ОС\ОС 2025\Доки для предварительного ознакомления\"/>
    </mc:Choice>
  </mc:AlternateContent>
  <xr:revisionPtr revIDLastSave="0" documentId="13_ncr:1_{6D02E1F6-D958-49FF-A49D-89BFA840A1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Вариант 1 и Вариант 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3" l="1"/>
  <c r="J47" i="3" l="1"/>
  <c r="I46" i="3"/>
  <c r="I45" i="3"/>
  <c r="J44" i="3"/>
  <c r="I44" i="3"/>
  <c r="J41" i="3"/>
  <c r="J40" i="3"/>
  <c r="J39" i="3"/>
  <c r="J31" i="3"/>
  <c r="B29" i="3"/>
  <c r="H28" i="3"/>
  <c r="J28" i="3" s="1"/>
  <c r="G28" i="3"/>
  <c r="F28" i="3"/>
  <c r="E28" i="3"/>
  <c r="H25" i="3"/>
  <c r="G25" i="3"/>
  <c r="G29" i="3" s="1"/>
  <c r="F25" i="3"/>
  <c r="F29" i="3" s="1"/>
  <c r="E25" i="3"/>
  <c r="E29" i="3" s="1"/>
  <c r="H22" i="3"/>
  <c r="G22" i="3"/>
  <c r="F22" i="3"/>
  <c r="E22" i="3"/>
  <c r="B22" i="3"/>
  <c r="J12" i="3"/>
  <c r="J10" i="3"/>
  <c r="G37" i="3" l="1"/>
  <c r="G49" i="3" s="1"/>
  <c r="G50" i="3" s="1"/>
  <c r="F37" i="3"/>
  <c r="H29" i="3"/>
  <c r="H37" i="3" s="1"/>
  <c r="H49" i="3" s="1"/>
  <c r="H50" i="3" s="1"/>
  <c r="E37" i="3"/>
  <c r="E49" i="3" s="1"/>
  <c r="E50" i="3" s="1"/>
  <c r="J49" i="3"/>
  <c r="J50" i="3" s="1"/>
  <c r="F49" i="3"/>
  <c r="F50" i="3" s="1"/>
</calcChain>
</file>

<file path=xl/sharedStrings.xml><?xml version="1.0" encoding="utf-8"?>
<sst xmlns="http://schemas.openxmlformats.org/spreadsheetml/2006/main" count="91" uniqueCount="57">
  <si>
    <t>Ширина ул.</t>
  </si>
  <si>
    <t>Забор из сварных секций</t>
  </si>
  <si>
    <t>Забор металлопрофиль</t>
  </si>
  <si>
    <t>Забор мет.штакетник</t>
  </si>
  <si>
    <t>Забор 3D-сетка</t>
  </si>
  <si>
    <t>м</t>
  </si>
  <si>
    <t>руб.</t>
  </si>
  <si>
    <t>ул. Коларова</t>
  </si>
  <si>
    <t>забор+ворота+калитка</t>
  </si>
  <si>
    <t>ул. Куйбышева</t>
  </si>
  <si>
    <t>Лесной проезд</t>
  </si>
  <si>
    <t>ул. Свердлова</t>
  </si>
  <si>
    <t>ул. Блюхера</t>
  </si>
  <si>
    <t>2 шлагбаума</t>
  </si>
  <si>
    <t>забор+калитка</t>
  </si>
  <si>
    <t>Пр-кт Старых большевиков</t>
  </si>
  <si>
    <t>1 шлагбаум</t>
  </si>
  <si>
    <t>Пересечения по ул. Водопроводная</t>
  </si>
  <si>
    <t>Ворота+калитка</t>
  </si>
  <si>
    <t>ул. Свободы</t>
  </si>
  <si>
    <t>ул. Карбышева</t>
  </si>
  <si>
    <t>ул. Полетаева</t>
  </si>
  <si>
    <t>Пересечения с ул. Полетаева</t>
  </si>
  <si>
    <t>ул. Полигонная</t>
  </si>
  <si>
    <t>ул. Конституции</t>
  </si>
  <si>
    <t>ул. Постышева</t>
  </si>
  <si>
    <t>2 шт</t>
  </si>
  <si>
    <t>Согласования</t>
  </si>
  <si>
    <t>Непредвиденные р-ды 15%</t>
  </si>
  <si>
    <t>Итоги</t>
  </si>
  <si>
    <t>Между лесом и ул. Тухачевского</t>
  </si>
  <si>
    <t>Забор+калитка</t>
  </si>
  <si>
    <t>Сев.-Зап.проезд пересечение с лесом</t>
  </si>
  <si>
    <t>Общие при любом заборе</t>
  </si>
  <si>
    <t>Автоматика для распашных ворот</t>
  </si>
  <si>
    <t>ул. Водопроводная</t>
  </si>
  <si>
    <t>ул. Постышева/ул.Полигонная</t>
  </si>
  <si>
    <t>Камеры видеонаблюдения</t>
  </si>
  <si>
    <t>2 шт.</t>
  </si>
  <si>
    <t>Точки электропитания (пр-кт Ст.большевиков и ул. Блюхера)</t>
  </si>
  <si>
    <t>6х2,5</t>
  </si>
  <si>
    <t>1 шлагбаум / Ворота с калиткой</t>
  </si>
  <si>
    <t>10шт.</t>
  </si>
  <si>
    <t>Дом охраны (пр-кт Ст.большевиков и ул. Блюхера)</t>
  </si>
  <si>
    <t>Дом охраны ул. Тухачевского</t>
  </si>
  <si>
    <t>1 шт</t>
  </si>
  <si>
    <t>Пересечения с ул. Челюскинская</t>
  </si>
  <si>
    <t>3х2,5</t>
  </si>
  <si>
    <t>Вариант 2 Забор 3-D сетка</t>
  </si>
  <si>
    <t>4 шт</t>
  </si>
  <si>
    <t>Вариант 1</t>
  </si>
  <si>
    <t>Вариант 2</t>
  </si>
  <si>
    <t>Описание</t>
  </si>
  <si>
    <t>Общие всего</t>
  </si>
  <si>
    <t>Детализация</t>
  </si>
  <si>
    <t>забор + 4 калитки</t>
  </si>
  <si>
    <t>* - Итоговые суммы округляются до 10т.р.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</si>
</sst>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 val="double"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0" fillId="0" borderId="0" xfId="0" applyNumberFormat="1"/>
    <xf numFmtId="0" fontId="0" fillId="0" borderId="1" xfId="0" quotePrefix="1" applyBorder="1" applyAlignment="1">
      <alignment horizontal="right" vertical="center"/>
    </xf>
    <xf numFmtId="3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3" fontId="0" fillId="2" borderId="3" xfId="0" applyNumberFormat="1" applyFill="1" applyBorder="1" applyAlignment="1">
      <alignment horizontal="right"/>
    </xf>
    <xf numFmtId="3" fontId="0" fillId="2" borderId="3" xfId="0" applyNumberFormat="1" applyFill="1" applyBorder="1"/>
    <xf numFmtId="3" fontId="3" fillId="2" borderId="3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7" xfId="0" applyNumberFormat="1" applyFill="1" applyBorder="1"/>
    <xf numFmtId="3" fontId="0" fillId="3" borderId="1" xfId="0" applyNumberFormat="1" applyFill="1" applyBorder="1" applyAlignment="1">
      <alignment horizontal="right"/>
    </xf>
    <xf numFmtId="0" fontId="0" fillId="3" borderId="1" xfId="0" quotePrefix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/>
    </xf>
    <xf numFmtId="3" fontId="0" fillId="3" borderId="8" xfId="0" applyNumberFormat="1" applyFill="1" applyBorder="1"/>
    <xf numFmtId="3" fontId="0" fillId="3" borderId="5" xfId="0" applyNumberFormat="1" applyFill="1" applyBorder="1"/>
    <xf numFmtId="0" fontId="0" fillId="3" borderId="1" xfId="0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0" fillId="3" borderId="5" xfId="0" quotePrefix="1" applyNumberFormat="1" applyFill="1" applyBorder="1" applyAlignment="1">
      <alignment horizontal="right" vertical="center"/>
    </xf>
    <xf numFmtId="3" fontId="4" fillId="3" borderId="5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3" fontId="0" fillId="3" borderId="5" xfId="0" applyNumberFormat="1" applyFill="1" applyBorder="1" applyAlignment="1">
      <alignment horizontal="right"/>
    </xf>
    <xf numFmtId="0" fontId="5" fillId="3" borderId="1" xfId="0" applyFont="1" applyFill="1" applyBorder="1" applyAlignment="1">
      <alignment horizontal="center" wrapText="1"/>
    </xf>
    <xf numFmtId="3" fontId="5" fillId="3" borderId="5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3" fontId="7" fillId="3" borderId="5" xfId="0" applyNumberFormat="1" applyFont="1" applyFill="1" applyBorder="1"/>
    <xf numFmtId="3" fontId="7" fillId="0" borderId="0" xfId="0" applyNumberFormat="1" applyFont="1"/>
    <xf numFmtId="0" fontId="7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A754-C827-478C-88E8-30F04817BE60}">
  <sheetPr>
    <pageSetUpPr fitToPage="1"/>
  </sheetPr>
  <dimension ref="A1:K52"/>
  <sheetViews>
    <sheetView tabSelected="1" zoomScaleNormal="100" workbookViewId="0">
      <pane xSplit="3" ySplit="3" topLeftCell="D31" activePane="bottomRight" state="frozen"/>
      <selection pane="topRight" activeCell="E1" sqref="E1"/>
      <selection pane="bottomLeft" activeCell="A3" sqref="A3"/>
      <selection pane="bottomRight" activeCell="L48" sqref="L48"/>
    </sheetView>
  </sheetViews>
  <sheetFormatPr defaultRowHeight="15" x14ac:dyDescent="0.25"/>
  <cols>
    <col min="1" max="1" width="43.85546875" customWidth="1"/>
    <col min="2" max="2" width="9.5703125" style="6" customWidth="1"/>
    <col min="3" max="3" width="10" style="6" customWidth="1"/>
    <col min="4" max="4" width="25.28515625" style="6" customWidth="1"/>
    <col min="5" max="5" width="13.42578125" style="6" customWidth="1"/>
    <col min="6" max="6" width="15" style="6" customWidth="1"/>
    <col min="7" max="7" width="17" style="6" customWidth="1"/>
    <col min="8" max="8" width="13.42578125" style="6" customWidth="1"/>
    <col min="9" max="9" width="11" style="10" customWidth="1"/>
    <col min="10" max="10" width="11.42578125" customWidth="1"/>
  </cols>
  <sheetData>
    <row r="1" spans="1:10" x14ac:dyDescent="0.25">
      <c r="E1" s="51" t="s">
        <v>50</v>
      </c>
      <c r="F1" s="52"/>
      <c r="G1" s="52"/>
      <c r="H1" s="52"/>
      <c r="I1" s="53"/>
      <c r="J1" s="20" t="s">
        <v>51</v>
      </c>
    </row>
    <row r="2" spans="1:10" s="2" customFormat="1" ht="60" x14ac:dyDescent="0.25">
      <c r="A2" s="18" t="s">
        <v>52</v>
      </c>
      <c r="B2" s="48" t="s">
        <v>0</v>
      </c>
      <c r="C2" s="49"/>
      <c r="D2" s="18" t="s">
        <v>54</v>
      </c>
      <c r="E2" s="1" t="s">
        <v>1</v>
      </c>
      <c r="F2" s="1" t="s">
        <v>3</v>
      </c>
      <c r="G2" s="1" t="s">
        <v>2</v>
      </c>
      <c r="H2" s="41" t="s">
        <v>4</v>
      </c>
      <c r="I2" s="42" t="s">
        <v>33</v>
      </c>
      <c r="J2" s="21" t="s">
        <v>48</v>
      </c>
    </row>
    <row r="3" spans="1:10" x14ac:dyDescent="0.25">
      <c r="B3" s="4" t="s">
        <v>5</v>
      </c>
      <c r="C3" s="4" t="s">
        <v>5</v>
      </c>
      <c r="D3" s="5"/>
      <c r="E3" s="4" t="s">
        <v>6</v>
      </c>
      <c r="F3" s="4" t="s">
        <v>6</v>
      </c>
      <c r="G3" s="4" t="s">
        <v>6</v>
      </c>
      <c r="H3" s="28" t="s">
        <v>6</v>
      </c>
      <c r="I3" s="28" t="s">
        <v>6</v>
      </c>
      <c r="J3" s="22" t="s">
        <v>6</v>
      </c>
    </row>
    <row r="4" spans="1:10" x14ac:dyDescent="0.25">
      <c r="A4" s="9" t="s">
        <v>46</v>
      </c>
      <c r="B4" s="4"/>
      <c r="C4" s="4"/>
      <c r="D4" s="5"/>
      <c r="E4" s="4"/>
      <c r="F4" s="4"/>
      <c r="G4" s="4"/>
      <c r="H4" s="28"/>
      <c r="I4" s="29"/>
      <c r="J4" s="23"/>
    </row>
    <row r="5" spans="1:10" x14ac:dyDescent="0.25">
      <c r="A5" s="3" t="s">
        <v>7</v>
      </c>
      <c r="B5" s="5">
        <v>13.5</v>
      </c>
      <c r="C5" s="5"/>
      <c r="D5" s="5" t="s">
        <v>8</v>
      </c>
      <c r="E5" s="7">
        <v>71600</v>
      </c>
      <c r="F5" s="7">
        <v>72800</v>
      </c>
      <c r="G5" s="7">
        <v>62400</v>
      </c>
      <c r="H5" s="30">
        <v>61800</v>
      </c>
      <c r="I5" s="29"/>
      <c r="J5" s="23">
        <v>0</v>
      </c>
    </row>
    <row r="6" spans="1:10" x14ac:dyDescent="0.25">
      <c r="A6" s="3" t="s">
        <v>9</v>
      </c>
      <c r="B6" s="5">
        <v>12.5</v>
      </c>
      <c r="C6" s="5"/>
      <c r="D6" s="5" t="s">
        <v>8</v>
      </c>
      <c r="E6" s="7">
        <v>70200</v>
      </c>
      <c r="F6" s="7">
        <v>68600</v>
      </c>
      <c r="G6" s="7">
        <v>60700</v>
      </c>
      <c r="H6" s="30">
        <v>59800</v>
      </c>
      <c r="I6" s="29"/>
      <c r="J6" s="23">
        <v>0</v>
      </c>
    </row>
    <row r="7" spans="1:10" x14ac:dyDescent="0.25">
      <c r="A7" s="3" t="s">
        <v>10</v>
      </c>
      <c r="B7" s="5">
        <v>8</v>
      </c>
      <c r="C7" s="5"/>
      <c r="D7" s="5" t="s">
        <v>8</v>
      </c>
      <c r="E7" s="7">
        <v>59600</v>
      </c>
      <c r="F7" s="7">
        <v>54600</v>
      </c>
      <c r="G7" s="7">
        <v>47800</v>
      </c>
      <c r="H7" s="30">
        <v>54100</v>
      </c>
      <c r="I7" s="29"/>
      <c r="J7" s="23">
        <v>0</v>
      </c>
    </row>
    <row r="8" spans="1:10" x14ac:dyDescent="0.25">
      <c r="A8" s="3" t="s">
        <v>11</v>
      </c>
      <c r="B8" s="5">
        <v>11.5</v>
      </c>
      <c r="C8" s="5"/>
      <c r="D8" s="5" t="s">
        <v>8</v>
      </c>
      <c r="E8" s="7">
        <v>68900</v>
      </c>
      <c r="F8" s="7">
        <v>55700</v>
      </c>
      <c r="G8" s="7">
        <v>58500</v>
      </c>
      <c r="H8" s="30">
        <v>59400</v>
      </c>
      <c r="I8" s="29"/>
      <c r="J8" s="23">
        <v>0</v>
      </c>
    </row>
    <row r="9" spans="1:10" x14ac:dyDescent="0.25">
      <c r="A9" s="3" t="s">
        <v>12</v>
      </c>
      <c r="B9" s="5"/>
      <c r="C9" s="5">
        <v>9</v>
      </c>
      <c r="D9" s="11" t="s">
        <v>13</v>
      </c>
      <c r="E9" s="11">
        <v>0</v>
      </c>
      <c r="F9" s="11">
        <v>0</v>
      </c>
      <c r="G9" s="11">
        <v>0</v>
      </c>
      <c r="H9" s="31">
        <v>0</v>
      </c>
      <c r="I9" s="29"/>
      <c r="J9" s="23"/>
    </row>
    <row r="10" spans="1:10" x14ac:dyDescent="0.25">
      <c r="A10" s="3" t="s">
        <v>12</v>
      </c>
      <c r="B10" s="5">
        <v>18</v>
      </c>
      <c r="C10" s="5"/>
      <c r="D10" s="5" t="s">
        <v>14</v>
      </c>
      <c r="E10" s="7">
        <v>71500</v>
      </c>
      <c r="F10" s="7">
        <v>73400</v>
      </c>
      <c r="G10" s="7">
        <v>66400</v>
      </c>
      <c r="H10" s="30">
        <v>55500</v>
      </c>
      <c r="I10" s="29"/>
      <c r="J10" s="24">
        <f>H10</f>
        <v>55500</v>
      </c>
    </row>
    <row r="11" spans="1:10" x14ac:dyDescent="0.25">
      <c r="A11" s="3" t="s">
        <v>15</v>
      </c>
      <c r="B11" s="5"/>
      <c r="C11" s="5">
        <v>4.5</v>
      </c>
      <c r="D11" s="11" t="s">
        <v>16</v>
      </c>
      <c r="E11" s="11">
        <v>0</v>
      </c>
      <c r="F11" s="11">
        <v>0</v>
      </c>
      <c r="G11" s="11">
        <v>0</v>
      </c>
      <c r="H11" s="31">
        <v>0</v>
      </c>
      <c r="I11" s="29"/>
      <c r="J11" s="23"/>
    </row>
    <row r="12" spans="1:10" x14ac:dyDescent="0.25">
      <c r="A12" s="3" t="s">
        <v>15</v>
      </c>
      <c r="B12" s="5">
        <v>16.5</v>
      </c>
      <c r="C12" s="5"/>
      <c r="D12" s="5" t="s">
        <v>14</v>
      </c>
      <c r="E12" s="7">
        <v>70500</v>
      </c>
      <c r="F12" s="7">
        <v>69300</v>
      </c>
      <c r="G12" s="7">
        <v>62300</v>
      </c>
      <c r="H12" s="30">
        <v>52400</v>
      </c>
      <c r="I12" s="29"/>
      <c r="J12" s="24">
        <f>H12</f>
        <v>52400</v>
      </c>
    </row>
    <row r="13" spans="1:10" x14ac:dyDescent="0.25">
      <c r="A13" s="3"/>
      <c r="B13" s="5"/>
      <c r="C13" s="5"/>
      <c r="D13" s="5"/>
      <c r="E13" s="5">
        <v>0</v>
      </c>
      <c r="F13" s="7"/>
      <c r="G13" s="7"/>
      <c r="H13" s="30"/>
      <c r="I13" s="29"/>
      <c r="J13" s="23"/>
    </row>
    <row r="14" spans="1:10" x14ac:dyDescent="0.25">
      <c r="A14" s="9" t="s">
        <v>17</v>
      </c>
      <c r="B14" s="5"/>
      <c r="C14" s="5"/>
      <c r="D14" s="5"/>
      <c r="E14" s="5">
        <v>0</v>
      </c>
      <c r="F14" s="7"/>
      <c r="G14" s="7"/>
      <c r="H14" s="30"/>
      <c r="I14" s="29"/>
      <c r="J14" s="23"/>
    </row>
    <row r="15" spans="1:10" x14ac:dyDescent="0.25">
      <c r="A15" s="3" t="s">
        <v>7</v>
      </c>
      <c r="B15" s="5">
        <v>5</v>
      </c>
      <c r="C15" s="5"/>
      <c r="D15" s="5" t="s">
        <v>18</v>
      </c>
      <c r="E15" s="7">
        <v>37800</v>
      </c>
      <c r="F15" s="7">
        <v>42700</v>
      </c>
      <c r="G15" s="7">
        <v>43900</v>
      </c>
      <c r="H15" s="30">
        <v>44600</v>
      </c>
      <c r="I15" s="29"/>
      <c r="J15" s="23"/>
    </row>
    <row r="16" spans="1:10" x14ac:dyDescent="0.25">
      <c r="A16" s="3" t="s">
        <v>9</v>
      </c>
      <c r="B16" s="5">
        <v>16</v>
      </c>
      <c r="C16" s="5"/>
      <c r="D16" s="5" t="s">
        <v>8</v>
      </c>
      <c r="E16" s="7">
        <v>78100</v>
      </c>
      <c r="F16" s="7">
        <v>74200</v>
      </c>
      <c r="G16" s="7">
        <v>71200</v>
      </c>
      <c r="H16" s="30">
        <v>66700</v>
      </c>
      <c r="I16" s="29"/>
      <c r="J16" s="23"/>
    </row>
    <row r="17" spans="1:10" x14ac:dyDescent="0.25">
      <c r="A17" s="3" t="s">
        <v>10</v>
      </c>
      <c r="B17" s="5">
        <v>8</v>
      </c>
      <c r="C17" s="5"/>
      <c r="D17" s="5" t="s">
        <v>8</v>
      </c>
      <c r="E17" s="7">
        <v>58600</v>
      </c>
      <c r="F17" s="7">
        <v>54600</v>
      </c>
      <c r="G17" s="7">
        <v>47800</v>
      </c>
      <c r="H17" s="30">
        <v>54100</v>
      </c>
      <c r="I17" s="29"/>
      <c r="J17" s="23"/>
    </row>
    <row r="18" spans="1:10" x14ac:dyDescent="0.25">
      <c r="A18" s="3" t="s">
        <v>11</v>
      </c>
      <c r="B18" s="5">
        <v>10.5</v>
      </c>
      <c r="C18" s="5"/>
      <c r="D18" s="5" t="s">
        <v>8</v>
      </c>
      <c r="E18" s="7">
        <v>62600</v>
      </c>
      <c r="F18" s="7">
        <v>57800</v>
      </c>
      <c r="G18" s="7">
        <v>54900</v>
      </c>
      <c r="H18" s="30">
        <v>54600</v>
      </c>
      <c r="I18" s="29"/>
      <c r="J18" s="23"/>
    </row>
    <row r="19" spans="1:10" x14ac:dyDescent="0.25">
      <c r="A19" s="3" t="s">
        <v>12</v>
      </c>
      <c r="B19" s="5">
        <v>16</v>
      </c>
      <c r="C19" s="5"/>
      <c r="D19" s="5" t="s">
        <v>8</v>
      </c>
      <c r="E19" s="7">
        <v>78100</v>
      </c>
      <c r="F19" s="7">
        <v>74200</v>
      </c>
      <c r="G19" s="7">
        <v>71200</v>
      </c>
      <c r="H19" s="30">
        <v>66700</v>
      </c>
      <c r="I19" s="29"/>
      <c r="J19" s="23"/>
    </row>
    <row r="20" spans="1:10" x14ac:dyDescent="0.25">
      <c r="A20" s="3" t="s">
        <v>19</v>
      </c>
      <c r="B20" s="5">
        <v>13</v>
      </c>
      <c r="C20" s="5"/>
      <c r="D20" s="5" t="s">
        <v>8</v>
      </c>
      <c r="E20" s="7">
        <v>71200</v>
      </c>
      <c r="F20" s="7">
        <v>65900</v>
      </c>
      <c r="G20" s="7">
        <v>60200</v>
      </c>
      <c r="H20" s="30">
        <v>61500</v>
      </c>
      <c r="I20" s="29"/>
      <c r="J20" s="23"/>
    </row>
    <row r="21" spans="1:10" x14ac:dyDescent="0.25">
      <c r="A21" s="3" t="s">
        <v>20</v>
      </c>
      <c r="B21" s="5">
        <v>8</v>
      </c>
      <c r="C21" s="5"/>
      <c r="D21" s="5" t="s">
        <v>8</v>
      </c>
      <c r="E21" s="7">
        <v>58600</v>
      </c>
      <c r="F21" s="7">
        <v>54600</v>
      </c>
      <c r="G21" s="7">
        <v>47800</v>
      </c>
      <c r="H21" s="30">
        <v>54100</v>
      </c>
      <c r="I21" s="29"/>
      <c r="J21" s="23"/>
    </row>
    <row r="22" spans="1:10" x14ac:dyDescent="0.25">
      <c r="A22" s="3"/>
      <c r="B22" s="13">
        <f>SUM(B5:B21)</f>
        <v>156.5</v>
      </c>
      <c r="C22" s="5"/>
      <c r="D22" s="5"/>
      <c r="E22" s="8">
        <f>SUM(E5:E21)</f>
        <v>857300</v>
      </c>
      <c r="F22" s="8">
        <f>SUM(F5:F21)</f>
        <v>818400</v>
      </c>
      <c r="G22" s="8">
        <f>SUM(G5:G21)</f>
        <v>755100</v>
      </c>
      <c r="H22" s="32">
        <f>SUM(H5:H21)</f>
        <v>745300</v>
      </c>
      <c r="I22" s="29"/>
      <c r="J22" s="23"/>
    </row>
    <row r="23" spans="1:10" x14ac:dyDescent="0.25">
      <c r="A23" s="3"/>
      <c r="B23" s="5"/>
      <c r="C23" s="5"/>
      <c r="D23" s="5"/>
      <c r="E23" s="7"/>
      <c r="F23" s="7"/>
      <c r="G23" s="7"/>
      <c r="H23" s="30"/>
      <c r="I23" s="29"/>
      <c r="J23" s="23"/>
    </row>
    <row r="24" spans="1:10" x14ac:dyDescent="0.25">
      <c r="A24" s="9" t="s">
        <v>22</v>
      </c>
      <c r="B24" s="5"/>
      <c r="C24" s="5"/>
      <c r="D24" s="5"/>
      <c r="E24" s="7"/>
      <c r="F24" s="7"/>
      <c r="G24" s="7"/>
      <c r="H24" s="30"/>
      <c r="I24" s="29"/>
      <c r="J24" s="23"/>
    </row>
    <row r="25" spans="1:10" x14ac:dyDescent="0.25">
      <c r="A25" s="3" t="s">
        <v>23</v>
      </c>
      <c r="B25" s="5">
        <v>6.5</v>
      </c>
      <c r="C25" s="5"/>
      <c r="D25" s="5" t="s">
        <v>8</v>
      </c>
      <c r="E25" s="7">
        <f>CEILING((E17-E15)/$B17*$B25+E15,100)</f>
        <v>54700</v>
      </c>
      <c r="F25" s="7">
        <f>CEILING((F17-F15)/$B17*$B25+F15,100)</f>
        <v>52400</v>
      </c>
      <c r="G25" s="7">
        <f>CEILING((G17-G15)/$B17*$B25+G15,100)</f>
        <v>47100</v>
      </c>
      <c r="H25" s="30">
        <f t="shared" ref="H25" si="0">CEILING((H17-H15)/$B17*$B25+H15,100)</f>
        <v>52400</v>
      </c>
      <c r="I25" s="29"/>
      <c r="J25" s="23"/>
    </row>
    <row r="26" spans="1:10" x14ac:dyDescent="0.25">
      <c r="A26" s="3" t="s">
        <v>25</v>
      </c>
      <c r="B26" s="5">
        <v>13</v>
      </c>
      <c r="C26" s="5"/>
      <c r="D26" s="5" t="s">
        <v>8</v>
      </c>
      <c r="E26" s="7">
        <v>71200</v>
      </c>
      <c r="F26" s="7">
        <v>65900</v>
      </c>
      <c r="G26" s="7">
        <v>60200</v>
      </c>
      <c r="H26" s="30">
        <v>61500</v>
      </c>
      <c r="I26" s="29"/>
      <c r="J26" s="23"/>
    </row>
    <row r="27" spans="1:10" x14ac:dyDescent="0.25">
      <c r="A27" s="3" t="s">
        <v>24</v>
      </c>
      <c r="B27" s="5">
        <v>13</v>
      </c>
      <c r="C27" s="5"/>
      <c r="D27" s="5" t="s">
        <v>8</v>
      </c>
      <c r="E27" s="7">
        <v>71200</v>
      </c>
      <c r="F27" s="7">
        <v>65900</v>
      </c>
      <c r="G27" s="7">
        <v>60200</v>
      </c>
      <c r="H27" s="30">
        <v>61500</v>
      </c>
      <c r="I27" s="29"/>
      <c r="J27" s="23"/>
    </row>
    <row r="28" spans="1:10" x14ac:dyDescent="0.25">
      <c r="A28" s="3" t="s">
        <v>15</v>
      </c>
      <c r="B28" s="5">
        <v>21.5</v>
      </c>
      <c r="C28" s="5"/>
      <c r="D28" s="5" t="s">
        <v>8</v>
      </c>
      <c r="E28" s="7">
        <f>CEILING((E10-E15)/$B10*$B28+E15,100)</f>
        <v>78100</v>
      </c>
      <c r="F28" s="7">
        <f>CEILING((F10-F15)/$B10*$B28+F15,100)</f>
        <v>79400</v>
      </c>
      <c r="G28" s="7">
        <f t="shared" ref="G28:H28" si="1">CEILING((G10-G15)/$B10*$B28+G15,100)</f>
        <v>70800</v>
      </c>
      <c r="H28" s="30">
        <f t="shared" si="1"/>
        <v>57700</v>
      </c>
      <c r="I28" s="29"/>
      <c r="J28" s="25">
        <f>H28</f>
        <v>57700</v>
      </c>
    </row>
    <row r="29" spans="1:10" x14ac:dyDescent="0.25">
      <c r="A29" s="3"/>
      <c r="B29" s="13">
        <f>SUM(B25:B28)</f>
        <v>54</v>
      </c>
      <c r="C29" s="5"/>
      <c r="D29" s="5"/>
      <c r="E29" s="8">
        <f>SUM(E25:E28)</f>
        <v>275200</v>
      </c>
      <c r="F29" s="8">
        <f>SUM(F25:F28)</f>
        <v>263600</v>
      </c>
      <c r="G29" s="8">
        <f>SUM(G25:G28)</f>
        <v>238300</v>
      </c>
      <c r="H29" s="32">
        <f t="shared" ref="H29" si="2">SUM(H25:H28)</f>
        <v>233100</v>
      </c>
      <c r="I29" s="33"/>
      <c r="J29" s="23"/>
    </row>
    <row r="30" spans="1:10" x14ac:dyDescent="0.25">
      <c r="A30" s="3"/>
      <c r="B30" s="13"/>
      <c r="C30" s="5"/>
      <c r="D30" s="5"/>
      <c r="E30" s="8"/>
      <c r="F30" s="8"/>
      <c r="G30" s="8"/>
      <c r="H30" s="32"/>
      <c r="I30" s="34"/>
      <c r="J30" s="23"/>
    </row>
    <row r="31" spans="1:10" x14ac:dyDescent="0.25">
      <c r="A31" s="3" t="s">
        <v>30</v>
      </c>
      <c r="B31" s="13">
        <v>114</v>
      </c>
      <c r="C31" s="5"/>
      <c r="D31" s="16" t="s">
        <v>4</v>
      </c>
      <c r="E31" s="8"/>
      <c r="F31" s="8"/>
      <c r="G31" s="8"/>
      <c r="H31" s="32"/>
      <c r="I31" s="40">
        <v>237200</v>
      </c>
      <c r="J31" s="25">
        <f>I31</f>
        <v>237200</v>
      </c>
    </row>
    <row r="32" spans="1:10" x14ac:dyDescent="0.25">
      <c r="A32" s="3" t="s">
        <v>32</v>
      </c>
      <c r="B32" s="13">
        <v>10</v>
      </c>
      <c r="C32" s="5"/>
      <c r="D32" s="5" t="s">
        <v>31</v>
      </c>
      <c r="E32" s="8">
        <v>52600</v>
      </c>
      <c r="F32" s="8">
        <v>47800</v>
      </c>
      <c r="G32" s="8">
        <v>44900</v>
      </c>
      <c r="H32" s="32">
        <v>44600</v>
      </c>
      <c r="I32" s="34"/>
      <c r="J32" s="23"/>
    </row>
    <row r="33" spans="1:11" x14ac:dyDescent="0.25">
      <c r="A33" s="3"/>
      <c r="B33" s="13"/>
      <c r="C33" s="5"/>
      <c r="D33" s="5"/>
      <c r="E33" s="8"/>
      <c r="F33" s="8"/>
      <c r="G33" s="8"/>
      <c r="H33" s="32"/>
      <c r="I33" s="34"/>
      <c r="J33" s="23"/>
    </row>
    <row r="34" spans="1:11" x14ac:dyDescent="0.25">
      <c r="A34" s="3" t="s">
        <v>21</v>
      </c>
      <c r="B34" s="5">
        <v>360</v>
      </c>
      <c r="C34" s="5"/>
      <c r="D34" s="14" t="s">
        <v>55</v>
      </c>
      <c r="E34" s="7"/>
      <c r="F34" s="7"/>
      <c r="G34" s="7"/>
      <c r="H34" s="35"/>
      <c r="I34" s="34"/>
      <c r="J34" s="24">
        <v>793500</v>
      </c>
    </row>
    <row r="35" spans="1:11" x14ac:dyDescent="0.25">
      <c r="A35" s="3" t="s">
        <v>35</v>
      </c>
      <c r="B35" s="5">
        <v>1200</v>
      </c>
      <c r="C35" s="5"/>
      <c r="D35" s="14" t="s">
        <v>55</v>
      </c>
      <c r="E35" s="5"/>
      <c r="F35" s="5"/>
      <c r="G35" s="5"/>
      <c r="H35" s="35"/>
      <c r="I35" s="34"/>
      <c r="J35" s="24">
        <v>3000000</v>
      </c>
      <c r="K35" s="10"/>
    </row>
    <row r="36" spans="1:11" x14ac:dyDescent="0.25">
      <c r="A36" s="3"/>
      <c r="B36" s="13"/>
      <c r="C36" s="5"/>
      <c r="D36" s="5"/>
      <c r="E36" s="8"/>
      <c r="F36" s="8"/>
      <c r="G36" s="8"/>
      <c r="H36" s="32"/>
      <c r="I36" s="34"/>
      <c r="J36" s="23"/>
    </row>
    <row r="37" spans="1:11" x14ac:dyDescent="0.25">
      <c r="A37" s="3"/>
      <c r="B37" s="5"/>
      <c r="C37" s="5"/>
      <c r="D37" s="5"/>
      <c r="E37" s="17">
        <f>CEILING(E22+E29+E32,10000)</f>
        <v>1190000</v>
      </c>
      <c r="F37" s="17">
        <f>CEILING(F22+F29+F32,10000)</f>
        <v>1130000</v>
      </c>
      <c r="G37" s="17">
        <f>CEILING(G22+G29+G32,10000)</f>
        <v>1040000</v>
      </c>
      <c r="H37" s="36">
        <f>CEILING(H22+H29+H32,10000)</f>
        <v>1030000</v>
      </c>
      <c r="I37" s="34"/>
      <c r="J37" s="23"/>
    </row>
    <row r="38" spans="1:11" x14ac:dyDescent="0.25">
      <c r="A38" s="3"/>
      <c r="B38" s="5"/>
      <c r="C38" s="5"/>
      <c r="D38" s="5"/>
      <c r="E38" s="7"/>
      <c r="F38" s="7"/>
      <c r="G38" s="7"/>
      <c r="H38" s="30"/>
      <c r="I38" s="34"/>
      <c r="J38" s="23"/>
    </row>
    <row r="39" spans="1:11" x14ac:dyDescent="0.25">
      <c r="A39" s="3" t="s">
        <v>12</v>
      </c>
      <c r="B39" s="5"/>
      <c r="C39" s="5">
        <v>9</v>
      </c>
      <c r="D39" s="11" t="s">
        <v>13</v>
      </c>
      <c r="E39" s="11"/>
      <c r="F39" s="11"/>
      <c r="G39" s="11"/>
      <c r="H39" s="35"/>
      <c r="I39" s="37">
        <v>450000</v>
      </c>
      <c r="J39" s="25">
        <f>I39</f>
        <v>450000</v>
      </c>
    </row>
    <row r="40" spans="1:11" x14ac:dyDescent="0.25">
      <c r="A40" s="3" t="s">
        <v>15</v>
      </c>
      <c r="B40" s="5"/>
      <c r="C40" s="5">
        <v>4.5</v>
      </c>
      <c r="D40" s="11" t="s">
        <v>16</v>
      </c>
      <c r="E40" s="11"/>
      <c r="F40" s="11"/>
      <c r="G40" s="11"/>
      <c r="H40" s="35"/>
      <c r="I40" s="37">
        <v>250000</v>
      </c>
      <c r="J40" s="25">
        <f>I40</f>
        <v>250000</v>
      </c>
    </row>
    <row r="41" spans="1:11" x14ac:dyDescent="0.25">
      <c r="A41" s="3" t="s">
        <v>36</v>
      </c>
      <c r="B41" s="5"/>
      <c r="C41" s="5"/>
      <c r="D41" s="11" t="s">
        <v>41</v>
      </c>
      <c r="E41" s="11"/>
      <c r="F41" s="11"/>
      <c r="G41" s="11"/>
      <c r="H41" s="35"/>
      <c r="I41" s="37">
        <v>0</v>
      </c>
      <c r="J41" s="25">
        <f>I41</f>
        <v>0</v>
      </c>
    </row>
    <row r="42" spans="1:11" x14ac:dyDescent="0.25">
      <c r="A42" s="3" t="s">
        <v>43</v>
      </c>
      <c r="B42" s="5" t="s">
        <v>40</v>
      </c>
      <c r="C42" s="5"/>
      <c r="D42" s="5" t="s">
        <v>26</v>
      </c>
      <c r="E42" s="12"/>
      <c r="F42" s="12"/>
      <c r="G42" s="12"/>
      <c r="H42" s="35"/>
      <c r="I42" s="34">
        <v>800000</v>
      </c>
      <c r="J42" s="25">
        <v>1000000</v>
      </c>
      <c r="K42" s="10"/>
    </row>
    <row r="43" spans="1:11" x14ac:dyDescent="0.25">
      <c r="A43" s="3" t="s">
        <v>44</v>
      </c>
      <c r="B43" s="5" t="s">
        <v>47</v>
      </c>
      <c r="C43" s="5"/>
      <c r="D43" s="5" t="s">
        <v>45</v>
      </c>
      <c r="E43" s="12"/>
      <c r="F43" s="12"/>
      <c r="G43" s="12"/>
      <c r="H43" s="35"/>
      <c r="I43" s="34">
        <v>400000</v>
      </c>
      <c r="J43" s="25">
        <v>200000</v>
      </c>
      <c r="K43" s="10"/>
    </row>
    <row r="44" spans="1:11" x14ac:dyDescent="0.25">
      <c r="A44" s="3" t="s">
        <v>34</v>
      </c>
      <c r="B44" s="5"/>
      <c r="C44" s="5"/>
      <c r="D44" s="5" t="s">
        <v>49</v>
      </c>
      <c r="E44" s="12"/>
      <c r="F44" s="12"/>
      <c r="G44" s="12"/>
      <c r="H44" s="35"/>
      <c r="I44" s="34">
        <f>15*50000</f>
        <v>750000</v>
      </c>
      <c r="J44" s="25">
        <f>4*50000</f>
        <v>200000</v>
      </c>
      <c r="K44" s="10"/>
    </row>
    <row r="45" spans="1:11" x14ac:dyDescent="0.25">
      <c r="A45" s="3" t="s">
        <v>37</v>
      </c>
      <c r="B45" s="5"/>
      <c r="C45" s="5"/>
      <c r="D45" s="5" t="s">
        <v>42</v>
      </c>
      <c r="E45" s="12"/>
      <c r="F45" s="12"/>
      <c r="G45" s="12"/>
      <c r="H45" s="35"/>
      <c r="I45" s="34">
        <f>30000*10</f>
        <v>300000</v>
      </c>
      <c r="J45" s="25">
        <v>0</v>
      </c>
      <c r="K45" s="10"/>
    </row>
    <row r="46" spans="1:11" x14ac:dyDescent="0.25">
      <c r="A46" s="3" t="s">
        <v>39</v>
      </c>
      <c r="B46" s="5"/>
      <c r="C46" s="5"/>
      <c r="D46" s="5" t="s">
        <v>38</v>
      </c>
      <c r="E46" s="12"/>
      <c r="F46" s="12"/>
      <c r="G46" s="12"/>
      <c r="H46" s="35"/>
      <c r="I46" s="34">
        <f>2*200000</f>
        <v>400000</v>
      </c>
      <c r="J46" s="25">
        <v>0</v>
      </c>
      <c r="K46" s="10"/>
    </row>
    <row r="47" spans="1:11" x14ac:dyDescent="0.25">
      <c r="A47" s="3" t="s">
        <v>27</v>
      </c>
      <c r="B47" s="5"/>
      <c r="C47" s="5"/>
      <c r="D47" s="5"/>
      <c r="E47" s="12"/>
      <c r="F47" s="12"/>
      <c r="G47" s="12"/>
      <c r="H47" s="35"/>
      <c r="I47" s="34">
        <v>500000</v>
      </c>
      <c r="J47" s="25">
        <f>I47</f>
        <v>500000</v>
      </c>
    </row>
    <row r="48" spans="1:11" x14ac:dyDescent="0.25">
      <c r="A48" s="27" t="s">
        <v>53</v>
      </c>
      <c r="B48" s="5"/>
      <c r="C48" s="5"/>
      <c r="D48" s="5"/>
      <c r="E48" s="12"/>
      <c r="F48" s="12"/>
      <c r="G48" s="12"/>
      <c r="H48" s="35"/>
      <c r="I48" s="38">
        <f>CEILING(SUM(I5:I47),10000)</f>
        <v>4090000</v>
      </c>
      <c r="J48" s="25"/>
    </row>
    <row r="49" spans="1:11" x14ac:dyDescent="0.25">
      <c r="A49" s="3" t="s">
        <v>28</v>
      </c>
      <c r="B49" s="5"/>
      <c r="C49" s="5"/>
      <c r="D49" s="5"/>
      <c r="E49" s="7">
        <f>CEILING((E37+SUM($I31:$I47))*15%,10000)</f>
        <v>800000</v>
      </c>
      <c r="F49" s="7">
        <f>CEILING((F37+SUM($I31:$I47))*15%,10000)</f>
        <v>790000</v>
      </c>
      <c r="G49" s="7">
        <f>CEILING((G37+SUM($I31:$I47))*15%,10000)</f>
        <v>770000</v>
      </c>
      <c r="H49" s="30">
        <f>CEILING((H37+SUM($I31:$I47))*15%,10000)</f>
        <v>770000</v>
      </c>
      <c r="I49" s="34"/>
      <c r="J49" s="24">
        <f>CEILING((SUM(J5:J47))*15%,10000)</f>
        <v>1020000</v>
      </c>
      <c r="K49" s="10"/>
    </row>
    <row r="50" spans="1:11" s="47" customFormat="1" ht="15.75" x14ac:dyDescent="0.25">
      <c r="A50" s="43" t="s">
        <v>29</v>
      </c>
      <c r="B50" s="44"/>
      <c r="C50" s="44"/>
      <c r="D50" s="44"/>
      <c r="E50" s="15">
        <f>CEILING(E37+E49+SUM($I31:$I47),10000)</f>
        <v>6080000</v>
      </c>
      <c r="F50" s="15">
        <f>CEILING(F37+F49+SUM($I31:$I47),10000)</f>
        <v>6010000</v>
      </c>
      <c r="G50" s="15">
        <f>CEILING(G37+G49+SUM($I31:$I47),10000)</f>
        <v>5900000</v>
      </c>
      <c r="H50" s="39">
        <f>CEILING(H37+H49+SUM($I31:$I47),10000)</f>
        <v>5890000</v>
      </c>
      <c r="I50" s="45"/>
      <c r="J50" s="26">
        <f>CEILING(J49+SUM(J5:J47),10000)</f>
        <v>7820000</v>
      </c>
      <c r="K50" s="46"/>
    </row>
    <row r="51" spans="1:11" x14ac:dyDescent="0.25">
      <c r="E51" s="50"/>
      <c r="F51" s="50"/>
      <c r="G51" s="50"/>
      <c r="H51" s="50"/>
      <c r="J51" s="19"/>
    </row>
    <row r="52" spans="1:11" x14ac:dyDescent="0.25">
      <c r="A52" t="s">
        <v>56</v>
      </c>
    </row>
  </sheetData>
  <mergeCells count="3">
    <mergeCell ref="B2:C2"/>
    <mergeCell ref="E51:H51"/>
    <mergeCell ref="E1:I1"/>
  </mergeCells>
  <pageMargins left="0.7" right="0.7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Вариант 1 и Вариант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Зингер</dc:creator>
  <cp:lastModifiedBy>Наталия Зингер</cp:lastModifiedBy>
  <cp:lastPrinted>2025-07-09T10:19:21Z</cp:lastPrinted>
  <dcterms:created xsi:type="dcterms:W3CDTF">2025-06-24T08:15:29Z</dcterms:created>
  <dcterms:modified xsi:type="dcterms:W3CDTF">2025-07-19T05:49:44Z</dcterms:modified>
</cp:coreProperties>
</file>